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xcaza755\Dropbox\Xav\Modélisme\mes-docs\"/>
    </mc:Choice>
  </mc:AlternateContent>
  <xr:revisionPtr revIDLastSave="0" documentId="13_ncr:1_{28019570-B5C3-4B03-8A1B-94BE3D25D9EE}" xr6:coauthVersionLast="46" xr6:coauthVersionMax="46" xr10:uidLastSave="{00000000-0000-0000-0000-000000000000}"/>
  <bookViews>
    <workbookView xWindow="-120" yWindow="-120" windowWidth="29040" windowHeight="15990" xr2:uid="{A7305429-7F67-4DEC-8C49-3BC13ABA3424}"/>
  </bookViews>
  <sheets>
    <sheet name="Feuil1" sheetId="1" r:id="rId1"/>
  </sheets>
  <definedNames>
    <definedName name="boucher">Feuil1!#REF!</definedName>
    <definedName name="charge_alaire">Feuil1!$C$17</definedName>
    <definedName name="coefK">Feuil1!$C$22</definedName>
    <definedName name="cz">Feuil1!$C$16</definedName>
    <definedName name="imaxmoteur">Feuil1!$C$11</definedName>
    <definedName name="kv">Feuil1!$C$10</definedName>
    <definedName name="masse">Feuil1!$C$14</definedName>
    <definedName name="rendement">Feuil1!$C$21</definedName>
    <definedName name="surface">Feuil1!$C$15</definedName>
    <definedName name="tension_1element">Feuil1!$C$23</definedName>
    <definedName name="vitesse_modele">Feuil1!$C$18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 l="1"/>
  <c r="I32" i="1" s="1"/>
  <c r="C17" i="1" l="1"/>
  <c r="C18" i="1" s="1"/>
  <c r="D2" i="1" l="1"/>
  <c r="E2" i="1" s="1"/>
  <c r="D3" i="1"/>
  <c r="E3" i="1" s="1"/>
  <c r="D4" i="1"/>
  <c r="E4" i="1" s="1"/>
  <c r="D5" i="1"/>
  <c r="E5" i="1" s="1"/>
  <c r="D6" i="1"/>
  <c r="E6" i="1" s="1"/>
  <c r="B2" i="1" l="1"/>
  <c r="C2" i="1" s="1"/>
  <c r="G2" i="1" s="1"/>
  <c r="B3" i="1"/>
  <c r="C3" i="1" s="1"/>
  <c r="G3" i="1" s="1"/>
  <c r="B4" i="1"/>
  <c r="B5" i="1"/>
  <c r="C5" i="1" s="1"/>
  <c r="G5" i="1" s="1"/>
  <c r="B6" i="1"/>
  <c r="F5" i="1" l="1"/>
  <c r="H5" i="1" s="1"/>
  <c r="I5" i="1"/>
  <c r="F3" i="1"/>
  <c r="H3" i="1" s="1"/>
  <c r="I3" i="1"/>
  <c r="F2" i="1"/>
  <c r="H2" i="1" s="1"/>
  <c r="I2" i="1"/>
  <c r="C4" i="1"/>
  <c r="G4" i="1" s="1"/>
  <c r="C6" i="1"/>
  <c r="G6" i="1" s="1"/>
  <c r="F4" i="1" l="1"/>
  <c r="H4" i="1" s="1"/>
  <c r="I4" i="1"/>
  <c r="F6" i="1"/>
  <c r="H6" i="1" s="1"/>
  <c r="I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Xavier CAZALBON 755</author>
  </authors>
  <commentList>
    <comment ref="F1" authorId="0" shapeId="0" xr:uid="{85F6B8CC-37BD-4A65-9429-A836F54DD577}">
      <text>
        <r>
          <rPr>
            <sz val="9"/>
            <color indexed="81"/>
            <rFont val="Tahoma"/>
            <family val="2"/>
          </rPr>
          <t xml:space="preserve">Le diamètre de l'hélice a une influence sur la traction du modèle.
La traction minimale doit être de 1/3 à 1/2 du poids de l'avion, si la traction est supérieure au poids, vous pourrez faire du stationnaire.
</t>
        </r>
      </text>
    </comment>
    <comment ref="G1" authorId="0" shapeId="0" xr:uid="{F60AC342-5F9F-4BF0-B7B9-6AA0CD5C3F92}">
      <text>
        <r>
          <rPr>
            <sz val="9"/>
            <color indexed="81"/>
            <rFont val="Tahoma"/>
            <family val="2"/>
          </rPr>
          <t>Le pas de l'hélice détermine en gros la vitesse de vol de l'avion.
Plus le pas est élevé et plus l'avion volera vite.
le pas représente la distance parcourue par l'hélice lorsqu'elle fait un tour elle se visse dans l'air), en pouce. Connaissant le nombre de tour qu'elle fait par minute (régime en fonction du rendement), donc par heure (60), on trouve en cm (2.52) puis en km/h la vitesse de vol. 
Si on connait la vitesse de vol, on peut inversement calculer le pas de l'hélice.
Le pas de l'hélice dépend indirectement du cz de l'aile choisi, de son domaine de vol donc.
Si on souhaite un modèle rapide, on choisit un cz faible, de l'ordre de 0,1 et donc un pas élevé.
Pour un modèle standard, le cz de l'aile est choisi en général autour de 0,3.
En résumé, plus le cz choisi est faible et plus le pas de l'hélice devra être grand.
Si le pas de l'hélice est supérieur au diamètre de l'hélice, le Kv du moteur est trop faible.
Il faut donc l'augmenter... 
Si le pas de l'hélice est très inférieur au diamètre, le Kv choisi est sans doute trop élevé...</t>
        </r>
      </text>
    </comment>
    <comment ref="B16" authorId="0" shapeId="0" xr:uid="{5FBB6BE5-7EF3-4869-BCAD-28E59E249D14}">
      <text>
        <r>
          <rPr>
            <sz val="9"/>
            <color indexed="81"/>
            <rFont val="Tahoma"/>
            <family val="2"/>
          </rPr>
          <t>Le domaine de vol est déterminé par le Cz de l'aile ou Cz de référence.
Il n'y a aucune recette précise pour le choisir, si ce n'est l'expérience...,
mais il est courant de le choisir voisin du Cz moyen rencontré pendant le type de vol recherché.
Si on cherche à obtenir un avion de vitesse, plutôt optimiser pour un Cz entre 0,05 et 0,25.
Pour un avion de début, ou polyvalent, choisir un Cz entre 0,25 et 0,45.
Enfin, si l'on souhaite un planeur de gratte, s'orienter vers des Cz entre 0,45 et 0,7.
Une bonne valeur passe-partout: 0,30</t>
        </r>
      </text>
    </comment>
    <comment ref="B18" authorId="0" shapeId="0" xr:uid="{717A2D19-081A-469F-B5DA-829E3074BE0E}">
      <text>
        <r>
          <rPr>
            <sz val="9"/>
            <color indexed="81"/>
            <rFont val="Tahoma"/>
            <charset val="1"/>
          </rPr>
          <t>La vitesse de vol en palier est calculée en fonction du Cz de l'aile choisi et de la charge alaire.</t>
        </r>
      </text>
    </comment>
    <comment ref="B22" authorId="0" shapeId="0" xr:uid="{FAED2FB7-DB51-4E6D-83C4-79F5CF4B7B35}">
      <text>
        <r>
          <rPr>
            <sz val="9"/>
            <color indexed="81"/>
            <rFont val="Tahoma"/>
            <family val="2"/>
          </rPr>
          <t>Coefficient K moyen: 1,2
La variable K n’est pas le rendement de l’hélice. 
C’est un paramètre d’ajustement qui dépend du type d’hélice, par exemple :
Hélice TOP FLITE: K=1.31 
Hélice ZINGER: K=1.31 
Hélice GRAUPNER CAM folding prop: K=1.18 
Hélice GRAUPNER CFK folding prop: K=1.05
Hélice APC: K=1.11</t>
        </r>
      </text>
    </comment>
  </commentList>
</comments>
</file>

<file path=xl/sharedStrings.xml><?xml version="1.0" encoding="utf-8"?>
<sst xmlns="http://schemas.openxmlformats.org/spreadsheetml/2006/main" count="47" uniqueCount="36">
  <si>
    <t>kv</t>
  </si>
  <si>
    <t>surface alaire (dm²)</t>
  </si>
  <si>
    <t>charge alaire (g/dm²)</t>
  </si>
  <si>
    <t>vitesse moyenne (km/h)</t>
  </si>
  <si>
    <t>pas (")</t>
  </si>
  <si>
    <t>diamètre (")</t>
  </si>
  <si>
    <t>I max</t>
  </si>
  <si>
    <t>P max (W)</t>
  </si>
  <si>
    <t>régime/rendement</t>
  </si>
  <si>
    <t>Données du moteur</t>
  </si>
  <si>
    <t>Données du modèle</t>
  </si>
  <si>
    <t>masse (g)</t>
  </si>
  <si>
    <t>Données fixées</t>
  </si>
  <si>
    <t>régime à vide (tr/mn)</t>
  </si>
  <si>
    <t>nb d'élements</t>
  </si>
  <si>
    <t>tension 1 élément (V)</t>
  </si>
  <si>
    <t>rendement</t>
  </si>
  <si>
    <t>diamètre arrondi</t>
  </si>
  <si>
    <t>pas arrondi</t>
  </si>
  <si>
    <t>cz de vol</t>
  </si>
  <si>
    <t>cz de l'aile</t>
  </si>
  <si>
    <t>coeff K</t>
  </si>
  <si>
    <t>P / rendement</t>
  </si>
  <si>
    <t>diam</t>
  </si>
  <si>
    <t>pas</t>
  </si>
  <si>
    <t>régime</t>
  </si>
  <si>
    <t>élements</t>
  </si>
  <si>
    <t>Puissance boucher</t>
  </si>
  <si>
    <t>Intensité boucher</t>
  </si>
  <si>
    <t>Puissance mesurée</t>
  </si>
  <si>
    <t>Intensité mesurée</t>
  </si>
  <si>
    <t>thunderbob</t>
  </si>
  <si>
    <t>spacewalker</t>
  </si>
  <si>
    <t>again</t>
  </si>
  <si>
    <t>éléments</t>
  </si>
  <si>
    <t>evo72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</si>
</sst>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name val="Calibri"/>
      <family val="2"/>
      <scheme val="minor"/>
    </font>
    <font>
      <sz val="9"/>
      <color indexed="81"/>
      <name val="Tahoma"/>
      <charset val="1"/>
    </font>
    <font>
      <sz val="9"/>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s>
  <borders count="14">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Alignment="1">
      <alignment horizontal="center" vertical="center"/>
    </xf>
    <xf numFmtId="0" fontId="0" fillId="3" borderId="4" xfId="0" applyFill="1" applyBorder="1"/>
    <xf numFmtId="0" fontId="0" fillId="3" borderId="5" xfId="0" applyFill="1" applyBorder="1"/>
    <xf numFmtId="0" fontId="0" fillId="4" borderId="5" xfId="0" applyFill="1" applyBorder="1"/>
    <xf numFmtId="0" fontId="0" fillId="4" borderId="6" xfId="0" applyFill="1" applyBorder="1"/>
    <xf numFmtId="0" fontId="0" fillId="0" borderId="0" xfId="0" applyAlignment="1">
      <alignment horizontal="left" vertical="center"/>
    </xf>
    <xf numFmtId="0" fontId="0" fillId="0" borderId="0" xfId="0" applyAlignment="1">
      <alignment horizontal="left"/>
    </xf>
    <xf numFmtId="0" fontId="0" fillId="2" borderId="4" xfId="0"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xf>
    <xf numFmtId="0" fontId="0" fillId="2" borderId="4"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2" fillId="3" borderId="2" xfId="0" applyFont="1" applyFill="1" applyBorder="1" applyAlignment="1">
      <alignment vertical="center"/>
    </xf>
    <xf numFmtId="0" fontId="2" fillId="3" borderId="3" xfId="0" applyFont="1" applyFill="1" applyBorder="1"/>
    <xf numFmtId="0" fontId="0" fillId="3" borderId="2" xfId="0" applyFill="1" applyBorder="1"/>
    <xf numFmtId="0" fontId="2" fillId="3" borderId="3" xfId="0" applyFont="1" applyFill="1" applyBorder="1" applyAlignment="1">
      <alignment vertical="center"/>
    </xf>
    <xf numFmtId="0" fontId="2" fillId="2" borderId="6" xfId="0" applyFont="1" applyFill="1" applyBorder="1" applyAlignment="1">
      <alignment horizontal="left" vertical="center"/>
    </xf>
    <xf numFmtId="0" fontId="0" fillId="0" borderId="0" xfId="0" applyNumberFormat="1" applyAlignment="1">
      <alignment horizontal="center" vertical="center"/>
    </xf>
    <xf numFmtId="0" fontId="0" fillId="3" borderId="1" xfId="0" applyFill="1" applyBorder="1" applyAlignment="1">
      <alignment vertical="center"/>
    </xf>
    <xf numFmtId="0" fontId="0" fillId="0" borderId="0" xfId="0" applyAlignment="1">
      <alignment wrapText="1"/>
    </xf>
    <xf numFmtId="2" fontId="0" fillId="0" borderId="0" xfId="0" applyNumberFormat="1" applyAlignment="1">
      <alignment horizontal="center" vertical="center"/>
    </xf>
    <xf numFmtId="0" fontId="0" fillId="2" borderId="9" xfId="0" applyFill="1" applyBorder="1"/>
    <xf numFmtId="0" fontId="0" fillId="2" borderId="10" xfId="0" applyFill="1" applyBorder="1"/>
    <xf numFmtId="0" fontId="0" fillId="2" borderId="1" xfId="0" applyFill="1" applyBorder="1"/>
    <xf numFmtId="0" fontId="0" fillId="0" borderId="12" xfId="0" applyBorder="1" applyAlignment="1">
      <alignment horizontal="center" vertical="center"/>
    </xf>
    <xf numFmtId="0" fontId="1" fillId="5" borderId="7" xfId="0" applyFont="1" applyFill="1" applyBorder="1" applyAlignment="1">
      <alignment horizontal="center"/>
    </xf>
    <xf numFmtId="0" fontId="1" fillId="5" borderId="8" xfId="0" applyFont="1" applyFill="1" applyBorder="1" applyAlignment="1">
      <alignment horizont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0" fillId="5" borderId="13" xfId="0" applyFill="1" applyBorder="1" applyAlignment="1">
      <alignment horizontal="center" vertical="center"/>
    </xf>
    <xf numFmtId="0" fontId="0" fillId="2" borderId="5" xfId="0" applyFill="1" applyBorder="1" applyAlignment="1">
      <alignment horizontal="center" vertical="center"/>
    </xf>
    <xf numFmtId="0" fontId="0" fillId="5" borderId="5"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5" borderId="13" xfId="0" applyFill="1" applyBorder="1" applyAlignment="1">
      <alignment horizontal="center"/>
    </xf>
    <xf numFmtId="0" fontId="0" fillId="0" borderId="5" xfId="0" applyBorder="1" applyAlignment="1">
      <alignment horizontal="center"/>
    </xf>
    <xf numFmtId="0" fontId="0" fillId="5" borderId="5" xfId="0" applyFill="1" applyBorder="1" applyAlignment="1">
      <alignment horizontal="center"/>
    </xf>
    <xf numFmtId="0" fontId="0" fillId="0" borderId="6" xfId="0" applyBorder="1" applyAlignment="1">
      <alignment horizontal="center"/>
    </xf>
    <xf numFmtId="0" fontId="0" fillId="0" borderId="11" xfId="0" applyBorder="1" applyAlignment="1">
      <alignment horizontal="center" vertical="center"/>
    </xf>
    <xf numFmtId="0" fontId="0" fillId="0" borderId="3" xfId="0" applyBorder="1" applyAlignment="1">
      <alignment horizontal="center" vertical="center"/>
    </xf>
    <xf numFmtId="0" fontId="0" fillId="3" borderId="12" xfId="0" applyFill="1" applyBorder="1" applyAlignment="1">
      <alignment horizontal="center" vertical="center"/>
    </xf>
    <xf numFmtId="164" fontId="0" fillId="0" borderId="11" xfId="0" applyNumberFormat="1" applyBorder="1" applyAlignment="1">
      <alignment horizontal="center" vertical="center"/>
    </xf>
    <xf numFmtId="164" fontId="0" fillId="0" borderId="3" xfId="0" applyNumberFormat="1" applyBorder="1" applyAlignment="1">
      <alignment horizontal="center" vertical="center"/>
    </xf>
  </cellXfs>
  <cellStyles count="1">
    <cellStyle name="Normal" xfId="0" builtinId="0"/>
  </cellStyles>
  <dxfs count="11">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AD803C-B718-4E76-9A0B-7B4DBF548ECB}" name="Tableau1" displayName="Tableau1" ref="A1:I6" totalsRowShown="0" headerRowDxfId="10" dataDxfId="9">
  <autoFilter ref="A1:I6" xr:uid="{0CA848E9-7395-42D5-B51C-8AAC2ED60A08}"/>
  <tableColumns count="9">
    <tableColumn id="1" xr3:uid="{8CCF4814-80C4-4A46-9DAE-41C0DFB572DC}" name="nb d'élements" dataDxfId="8"/>
    <tableColumn id="3" xr3:uid="{2ED89133-A338-4DB7-A10C-68DFD4994EDD}" name="régime à vide (tr/mn)" dataDxfId="7">
      <calculatedColumnFormula>ROUNDUP((Tableau1[[#This Row],[nb d''élements]]*tension_1element)*kv,0)</calculatedColumnFormula>
    </tableColumn>
    <tableColumn id="7" xr3:uid="{A47187D7-8F1E-467E-BA95-A1F34AA76E83}" name="régime/rendement" dataDxfId="6">
      <calculatedColumnFormula>ROUNDDOWN(Tableau1[[#This Row],[régime à vide (tr/mn)]]*rendement,0)</calculatedColumnFormula>
    </tableColumn>
    <tableColumn id="4" xr3:uid="{F183A9C0-2D74-4CE8-8AA1-9801BCA7DEA3}" name="P max (W)" dataDxfId="5">
      <calculatedColumnFormula>ROUNDDOWN(((Tableau1[[#This Row],[nb d''élements]]*tension_1element)*imaxmoteur),0)</calculatedColumnFormula>
    </tableColumn>
    <tableColumn id="2" xr3:uid="{E6FB033B-B923-40B2-BCB9-026561A8FB91}" name="P / rendement" dataDxfId="4">
      <calculatedColumnFormula>ROUND(Tableau1[[#This Row],[P max (W)]]*rendement,0)</calculatedColumnFormula>
    </tableColumn>
    <tableColumn id="6" xr3:uid="{C5F19695-D417-49CC-8694-C382366A8CCB}" name="diamètre (&quot;)" dataDxfId="3">
      <calculatedColumnFormula>ROUND(((Tableau1[[#This Row],[P / rendement]]*coefK)/(Tableau1[[#This Row],[pas (")]]*((Tableau1[[#This Row],[régime/rendement]]/1000)^3)*9*10^-6))^(1/4),2)</calculatedColumnFormula>
    </tableColumn>
    <tableColumn id="5" xr3:uid="{2E35D7F7-D48F-41BF-8C6D-5CC66F9DD158}" name="pas (&quot;)" dataDxfId="2">
      <calculatedColumnFormula>ROUND(vitesse_modele/((2.54*60/100/1000)*Tableau1[[#This Row],[régime/rendement]]),2)</calculatedColumnFormula>
    </tableColumn>
    <tableColumn id="8" xr3:uid="{E49EA7FA-00F5-4C6B-A6E7-6992EA3651D0}" name="diamètre arrondi" dataDxfId="1">
      <calculatedColumnFormula>ROUND(Tableau1[[#This Row],[diamètre (")]],1)</calculatedColumnFormula>
    </tableColumn>
    <tableColumn id="9" xr3:uid="{46FDFFE5-15DC-44A1-AEE6-A9568AFCE2E6}" name="pas arrondi" dataDxfId="0">
      <calculatedColumnFormula>ROUND(Tableau1[[#This Row],[pas (")]],1)</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47618-9E8D-4B0E-8987-694E7A719BA2}">
  <dimension ref="A1:K40"/>
  <sheetViews>
    <sheetView tabSelected="1" workbookViewId="0">
      <selection activeCell="L41" sqref="L41"/>
    </sheetView>
  </sheetViews>
  <sheetFormatPr baseColWidth="10" defaultRowHeight="15" x14ac:dyDescent="0.25"/>
  <cols>
    <col min="1" max="1" width="20.28515625" style="6" customWidth="1"/>
    <col min="2" max="2" width="25.42578125" style="1" customWidth="1"/>
    <col min="3" max="3" width="23.85546875" style="1" customWidth="1"/>
    <col min="4" max="4" width="25.28515625" customWidth="1"/>
    <col min="5" max="5" width="23.28515625" customWidth="1"/>
    <col min="6" max="6" width="19.28515625" customWidth="1"/>
    <col min="7" max="7" width="16.85546875" customWidth="1"/>
    <col min="8" max="8" width="22" customWidth="1"/>
    <col min="9" max="9" width="18.140625" customWidth="1"/>
    <col min="11" max="11" width="28.7109375" customWidth="1"/>
    <col min="12" max="12" width="15.42578125" customWidth="1"/>
  </cols>
  <sheetData>
    <row r="1" spans="1:9" x14ac:dyDescent="0.25">
      <c r="A1" s="1" t="s">
        <v>14</v>
      </c>
      <c r="B1" s="1" t="s">
        <v>13</v>
      </c>
      <c r="C1" s="1" t="s">
        <v>8</v>
      </c>
      <c r="D1" s="1" t="s">
        <v>7</v>
      </c>
      <c r="E1" s="1" t="s">
        <v>22</v>
      </c>
      <c r="F1" s="1" t="s">
        <v>5</v>
      </c>
      <c r="G1" s="1" t="s">
        <v>4</v>
      </c>
      <c r="H1" s="1" t="s">
        <v>17</v>
      </c>
      <c r="I1" s="1" t="s">
        <v>18</v>
      </c>
    </row>
    <row r="2" spans="1:9" x14ac:dyDescent="0.25">
      <c r="A2" s="1">
        <v>2</v>
      </c>
      <c r="B2" s="1">
        <f>ROUNDUP((Tableau1[[#This Row],[nb d''élements]]*tension_1element)*kv,0)</f>
        <v>12210</v>
      </c>
      <c r="C2" s="1">
        <f>ROUNDDOWN(Tableau1[[#This Row],[régime à vide (tr/mn)]]*rendement,0)</f>
        <v>9768</v>
      </c>
      <c r="D2" s="1">
        <f>ROUNDDOWN(((Tableau1[[#This Row],[nb d''élements]]*tension_1element)*imaxmoteur),0)</f>
        <v>129</v>
      </c>
      <c r="E2" s="1">
        <f>ROUND(Tableau1[[#This Row],[P max (W)]]*rendement,0)</f>
        <v>103</v>
      </c>
      <c r="F2" s="22">
        <f>ROUND(((Tableau1[[#This Row],[P / rendement]]*coefK)/(Tableau1[[#This Row],[pas (")]]*((Tableau1[[#This Row],[régime/rendement]]/1000)^3)*9*10^-6))^(1/4),2)</f>
        <v>7.13</v>
      </c>
      <c r="G2" s="22">
        <f>ROUND(vitesse_modele/((2.54*60/100/1000)*Tableau1[[#This Row],[régime/rendement]]),2)</f>
        <v>5.71</v>
      </c>
      <c r="H2" s="19">
        <f>ROUND(Tableau1[[#This Row],[diamètre (")]],1)</f>
        <v>7.1</v>
      </c>
      <c r="I2" s="19">
        <f>ROUND(Tableau1[[#This Row],[pas (")]],1)</f>
        <v>5.7</v>
      </c>
    </row>
    <row r="3" spans="1:9" x14ac:dyDescent="0.25">
      <c r="A3" s="1">
        <v>3</v>
      </c>
      <c r="B3" s="1">
        <f>ROUNDUP((Tableau1[[#This Row],[nb d''élements]]*tension_1element)*kv,0)</f>
        <v>18315</v>
      </c>
      <c r="C3" s="1">
        <f>ROUNDDOWN(Tableau1[[#This Row],[régime à vide (tr/mn)]]*rendement,0)</f>
        <v>14652</v>
      </c>
      <c r="D3" s="1">
        <f>ROUNDDOWN(((Tableau1[[#This Row],[nb d''élements]]*tension_1element)*imaxmoteur),0)</f>
        <v>194</v>
      </c>
      <c r="E3" s="1">
        <f>ROUND(Tableau1[[#This Row],[P max (W)]]*rendement,0)</f>
        <v>155</v>
      </c>
      <c r="F3" s="22">
        <f>ROUND(((Tableau1[[#This Row],[P / rendement]]*coefK)/(Tableau1[[#This Row],[pas (")]]*((Tableau1[[#This Row],[régime/rendement]]/1000)^3)*9*10^-6))^(1/4),2)</f>
        <v>6.44</v>
      </c>
      <c r="G3" s="22">
        <f>ROUND(vitesse_modele/((2.54*60/100/1000)*Tableau1[[#This Row],[régime/rendement]]),2)</f>
        <v>3.81</v>
      </c>
      <c r="H3" s="19">
        <f>ROUND(Tableau1[[#This Row],[diamètre (")]],1)</f>
        <v>6.4</v>
      </c>
      <c r="I3" s="19">
        <f>ROUND(Tableau1[[#This Row],[pas (")]],1)</f>
        <v>3.8</v>
      </c>
    </row>
    <row r="4" spans="1:9" x14ac:dyDescent="0.25">
      <c r="A4" s="1">
        <v>4</v>
      </c>
      <c r="B4" s="1">
        <f>ROUNDUP((Tableau1[[#This Row],[nb d''élements]]*tension_1element)*kv,0)</f>
        <v>24420</v>
      </c>
      <c r="C4" s="1">
        <f>ROUNDDOWN(Tableau1[[#This Row],[régime à vide (tr/mn)]]*rendement,0)</f>
        <v>19536</v>
      </c>
      <c r="D4" s="1">
        <f>ROUNDDOWN(((Tableau1[[#This Row],[nb d''élements]]*tension_1element)*imaxmoteur),0)</f>
        <v>259</v>
      </c>
      <c r="E4" s="1">
        <f>ROUND(Tableau1[[#This Row],[P max (W)]]*rendement,0)</f>
        <v>207</v>
      </c>
      <c r="F4" s="22">
        <f>ROUND(((Tableau1[[#This Row],[P / rendement]]*coefK)/(Tableau1[[#This Row],[pas (")]]*((Tableau1[[#This Row],[régime/rendement]]/1000)^3)*9*10^-6))^(1/4),2)</f>
        <v>6</v>
      </c>
      <c r="G4" s="22">
        <f>ROUND(vitesse_modele/((2.54*60/100/1000)*Tableau1[[#This Row],[régime/rendement]]),2)</f>
        <v>2.85</v>
      </c>
      <c r="H4" s="19">
        <f>ROUND(Tableau1[[#This Row],[diamètre (")]],1)</f>
        <v>6</v>
      </c>
      <c r="I4" s="19">
        <f>ROUND(Tableau1[[#This Row],[pas (")]],1)</f>
        <v>2.9</v>
      </c>
    </row>
    <row r="5" spans="1:9" x14ac:dyDescent="0.25">
      <c r="A5" s="1">
        <v>5</v>
      </c>
      <c r="B5" s="1">
        <f>ROUNDUP((Tableau1[[#This Row],[nb d''élements]]*tension_1element)*kv,0)</f>
        <v>30525</v>
      </c>
      <c r="C5" s="1">
        <f>ROUNDDOWN(Tableau1[[#This Row],[régime à vide (tr/mn)]]*rendement,0)</f>
        <v>24420</v>
      </c>
      <c r="D5" s="1">
        <f>ROUNDDOWN(((Tableau1[[#This Row],[nb d''élements]]*tension_1element)*imaxmoteur),0)</f>
        <v>323</v>
      </c>
      <c r="E5" s="1">
        <f>ROUND(Tableau1[[#This Row],[P max (W)]]*rendement,0)</f>
        <v>258</v>
      </c>
      <c r="F5" s="22">
        <f>ROUND(((Tableau1[[#This Row],[P / rendement]]*coefK)/(Tableau1[[#This Row],[pas (")]]*((Tableau1[[#This Row],[régime/rendement]]/1000)^3)*9*10^-6))^(1/4),2)</f>
        <v>5.67</v>
      </c>
      <c r="G5" s="22">
        <f>ROUND(vitesse_modele/((2.54*60/100/1000)*Tableau1[[#This Row],[régime/rendement]]),2)</f>
        <v>2.2799999999999998</v>
      </c>
      <c r="H5" s="19">
        <f>ROUND(Tableau1[[#This Row],[diamètre (")]],1)</f>
        <v>5.7</v>
      </c>
      <c r="I5" s="19">
        <f>ROUND(Tableau1[[#This Row],[pas (")]],1)</f>
        <v>2.2999999999999998</v>
      </c>
    </row>
    <row r="6" spans="1:9" x14ac:dyDescent="0.25">
      <c r="A6" s="1">
        <v>6</v>
      </c>
      <c r="B6" s="1">
        <f>ROUNDUP((Tableau1[[#This Row],[nb d''élements]]*tension_1element)*kv,0)</f>
        <v>36630</v>
      </c>
      <c r="C6" s="1">
        <f>ROUNDDOWN(Tableau1[[#This Row],[régime à vide (tr/mn)]]*rendement,0)</f>
        <v>29304</v>
      </c>
      <c r="D6" s="1">
        <f>ROUNDDOWN(((Tableau1[[#This Row],[nb d''élements]]*tension_1element)*imaxmoteur),0)</f>
        <v>388</v>
      </c>
      <c r="E6" s="1">
        <f>ROUND(Tableau1[[#This Row],[P max (W)]]*rendement,0)</f>
        <v>310</v>
      </c>
      <c r="F6" s="22">
        <f>ROUND(((Tableau1[[#This Row],[P / rendement]]*coefK)/(Tableau1[[#This Row],[pas (")]]*((Tableau1[[#This Row],[régime/rendement]]/1000)^3)*9*10^-6))^(1/4),2)</f>
        <v>5.42</v>
      </c>
      <c r="G6" s="22">
        <f>ROUND(vitesse_modele/((2.54*60/100/1000)*Tableau1[[#This Row],[régime/rendement]]),2)</f>
        <v>1.9</v>
      </c>
      <c r="H6" s="19">
        <f>ROUND(Tableau1[[#This Row],[diamètre (")]],1)</f>
        <v>5.4</v>
      </c>
      <c r="I6" s="19">
        <f>ROUND(Tableau1[[#This Row],[pas (")]],1)</f>
        <v>1.9</v>
      </c>
    </row>
    <row r="8" spans="1:9" x14ac:dyDescent="0.25">
      <c r="A8" s="7"/>
      <c r="B8"/>
      <c r="C8"/>
    </row>
    <row r="9" spans="1:9" x14ac:dyDescent="0.25">
      <c r="B9" s="27" t="s">
        <v>9</v>
      </c>
      <c r="C9" s="28"/>
    </row>
    <row r="10" spans="1:9" x14ac:dyDescent="0.25">
      <c r="B10" s="9" t="s">
        <v>0</v>
      </c>
      <c r="C10" s="14">
        <v>1650</v>
      </c>
    </row>
    <row r="11" spans="1:9" x14ac:dyDescent="0.25">
      <c r="B11" s="10" t="s">
        <v>6</v>
      </c>
      <c r="C11" s="15">
        <v>17.5</v>
      </c>
    </row>
    <row r="12" spans="1:9" x14ac:dyDescent="0.25">
      <c r="C12"/>
    </row>
    <row r="13" spans="1:9" x14ac:dyDescent="0.25">
      <c r="B13" s="27" t="s">
        <v>10</v>
      </c>
      <c r="C13" s="28"/>
    </row>
    <row r="14" spans="1:9" x14ac:dyDescent="0.25">
      <c r="B14" s="11" t="s">
        <v>11</v>
      </c>
      <c r="C14" s="2">
        <v>500</v>
      </c>
    </row>
    <row r="15" spans="1:9" x14ac:dyDescent="0.25">
      <c r="B15" s="12" t="s">
        <v>1</v>
      </c>
      <c r="C15" s="3">
        <v>14</v>
      </c>
    </row>
    <row r="16" spans="1:9" x14ac:dyDescent="0.25">
      <c r="B16" s="12" t="s">
        <v>20</v>
      </c>
      <c r="C16" s="3">
        <v>0.1</v>
      </c>
    </row>
    <row r="17" spans="2:11" x14ac:dyDescent="0.25">
      <c r="B17" s="12" t="s">
        <v>2</v>
      </c>
      <c r="C17" s="4">
        <f>ROUNDUP(masse/surface,0)</f>
        <v>36</v>
      </c>
    </row>
    <row r="18" spans="2:11" x14ac:dyDescent="0.25">
      <c r="B18" s="13" t="s">
        <v>3</v>
      </c>
      <c r="C18" s="5">
        <f>ROUNDUP((SQRT((2*9.81)/1.293)*SQRT((charge_alaire/10)/cz))*3.6,0)</f>
        <v>85</v>
      </c>
    </row>
    <row r="19" spans="2:11" x14ac:dyDescent="0.25">
      <c r="C19"/>
    </row>
    <row r="20" spans="2:11" x14ac:dyDescent="0.25">
      <c r="B20" s="29" t="s">
        <v>12</v>
      </c>
      <c r="C20" s="30"/>
    </row>
    <row r="21" spans="2:11" x14ac:dyDescent="0.25">
      <c r="B21" s="8" t="s">
        <v>16</v>
      </c>
      <c r="C21" s="20">
        <v>0.8</v>
      </c>
    </row>
    <row r="22" spans="2:11" x14ac:dyDescent="0.25">
      <c r="B22" s="12" t="s">
        <v>21</v>
      </c>
      <c r="C22" s="16">
        <v>1.2</v>
      </c>
    </row>
    <row r="23" spans="2:11" x14ac:dyDescent="0.25">
      <c r="B23" s="18" t="s">
        <v>15</v>
      </c>
      <c r="C23" s="17">
        <v>3.7</v>
      </c>
    </row>
    <row r="24" spans="2:11" x14ac:dyDescent="0.25">
      <c r="G24" s="21"/>
    </row>
    <row r="28" spans="2:11" x14ac:dyDescent="0.25">
      <c r="B28" s="31" t="s">
        <v>9</v>
      </c>
      <c r="C28" s="31" t="s">
        <v>31</v>
      </c>
      <c r="D28" s="37" t="s">
        <v>32</v>
      </c>
      <c r="E28" s="37" t="s">
        <v>33</v>
      </c>
      <c r="F28" s="31" t="s">
        <v>35</v>
      </c>
      <c r="H28" s="23" t="s">
        <v>23</v>
      </c>
      <c r="I28" s="24" t="s">
        <v>24</v>
      </c>
      <c r="J28" s="24" t="s">
        <v>25</v>
      </c>
      <c r="K28" s="25" t="s">
        <v>26</v>
      </c>
    </row>
    <row r="29" spans="2:11" x14ac:dyDescent="0.25">
      <c r="B29" s="32" t="s">
        <v>0</v>
      </c>
      <c r="C29" s="35">
        <v>1650</v>
      </c>
      <c r="D29" s="38">
        <v>700</v>
      </c>
      <c r="E29" s="38">
        <v>1000</v>
      </c>
      <c r="F29" s="35">
        <v>1040</v>
      </c>
      <c r="H29" s="41">
        <v>6</v>
      </c>
      <c r="I29" s="26">
        <v>4.5</v>
      </c>
      <c r="J29" s="43">
        <v>16500</v>
      </c>
      <c r="K29" s="42">
        <v>3</v>
      </c>
    </row>
    <row r="30" spans="2:11" x14ac:dyDescent="0.25">
      <c r="B30" s="32" t="s">
        <v>6</v>
      </c>
      <c r="C30" s="35">
        <v>17.5</v>
      </c>
      <c r="D30" s="38">
        <v>45</v>
      </c>
      <c r="E30" s="38">
        <v>18</v>
      </c>
      <c r="F30" s="35">
        <v>28</v>
      </c>
    </row>
    <row r="31" spans="2:11" x14ac:dyDescent="0.25">
      <c r="B31" s="32" t="s">
        <v>16</v>
      </c>
      <c r="C31" s="35">
        <v>0.8</v>
      </c>
      <c r="D31" s="38">
        <v>0.8</v>
      </c>
      <c r="E31" s="38">
        <v>0.8</v>
      </c>
      <c r="F31" s="35">
        <v>0.8</v>
      </c>
      <c r="H31" s="23" t="s">
        <v>27</v>
      </c>
      <c r="I31" s="25" t="s">
        <v>28</v>
      </c>
    </row>
    <row r="32" spans="2:11" x14ac:dyDescent="0.25">
      <c r="B32" s="33" t="s">
        <v>10</v>
      </c>
      <c r="C32" s="33"/>
      <c r="D32" s="39"/>
      <c r="E32" s="39"/>
      <c r="F32" s="33"/>
      <c r="H32" s="44">
        <f>ROUND(( I29*((H29)^4)*((J29/1000)^3)*(9*10^-6))/coefK,1)</f>
        <v>196.5</v>
      </c>
      <c r="I32" s="45">
        <f>ROUND(H32/(K29*tension_1element),1)</f>
        <v>17.7</v>
      </c>
    </row>
    <row r="33" spans="2:9" x14ac:dyDescent="0.25">
      <c r="B33" s="32" t="s">
        <v>11</v>
      </c>
      <c r="C33" s="35">
        <v>500</v>
      </c>
      <c r="D33" s="38">
        <v>2300</v>
      </c>
      <c r="E33" s="38">
        <v>1100</v>
      </c>
      <c r="F33" s="35">
        <v>1100</v>
      </c>
      <c r="H33" s="23" t="s">
        <v>29</v>
      </c>
      <c r="I33" s="25" t="s">
        <v>30</v>
      </c>
    </row>
    <row r="34" spans="2:9" x14ac:dyDescent="0.25">
      <c r="B34" s="32" t="s">
        <v>1</v>
      </c>
      <c r="C34" s="35">
        <v>14</v>
      </c>
      <c r="D34" s="38">
        <v>41</v>
      </c>
      <c r="E34" s="38">
        <v>17.2</v>
      </c>
      <c r="F34" s="35">
        <v>30</v>
      </c>
      <c r="H34" s="44">
        <v>200</v>
      </c>
      <c r="I34" s="45">
        <v>17.75</v>
      </c>
    </row>
    <row r="35" spans="2:9" x14ac:dyDescent="0.25">
      <c r="B35" s="32" t="s">
        <v>19</v>
      </c>
      <c r="C35" s="35">
        <v>0.1</v>
      </c>
      <c r="D35" s="38">
        <v>0.3</v>
      </c>
      <c r="E35" s="38">
        <v>0.2</v>
      </c>
      <c r="F35" s="35">
        <v>0.4</v>
      </c>
    </row>
    <row r="36" spans="2:9" x14ac:dyDescent="0.25">
      <c r="B36" s="32" t="s">
        <v>23</v>
      </c>
      <c r="C36" s="35">
        <v>6</v>
      </c>
      <c r="D36" s="38">
        <v>12</v>
      </c>
      <c r="E36" s="38">
        <v>9</v>
      </c>
      <c r="F36" s="35">
        <v>11</v>
      </c>
    </row>
    <row r="37" spans="2:9" x14ac:dyDescent="0.25">
      <c r="B37" s="32" t="s">
        <v>24</v>
      </c>
      <c r="C37" s="35">
        <v>4.5</v>
      </c>
      <c r="D37" s="38">
        <v>6</v>
      </c>
      <c r="E37" s="38">
        <v>4.7</v>
      </c>
      <c r="F37" s="35">
        <v>6</v>
      </c>
    </row>
    <row r="38" spans="2:9" x14ac:dyDescent="0.25">
      <c r="B38" s="32" t="s">
        <v>29</v>
      </c>
      <c r="C38" s="35">
        <v>200</v>
      </c>
      <c r="D38" s="38">
        <v>570</v>
      </c>
      <c r="E38" s="38">
        <v>290</v>
      </c>
      <c r="F38" s="35">
        <v>270</v>
      </c>
    </row>
    <row r="39" spans="2:9" x14ac:dyDescent="0.25">
      <c r="B39" s="32" t="s">
        <v>30</v>
      </c>
      <c r="C39" s="35">
        <v>17.75</v>
      </c>
      <c r="D39" s="38">
        <v>38</v>
      </c>
      <c r="E39" s="38">
        <v>18.399999999999999</v>
      </c>
      <c r="F39" s="35">
        <v>23.5</v>
      </c>
    </row>
    <row r="40" spans="2:9" x14ac:dyDescent="0.25">
      <c r="B40" s="34" t="s">
        <v>34</v>
      </c>
      <c r="C40" s="36">
        <v>3</v>
      </c>
      <c r="D40" s="40">
        <v>4</v>
      </c>
      <c r="E40" s="40">
        <v>4</v>
      </c>
      <c r="F40" s="36">
        <v>3</v>
      </c>
    </row>
  </sheetData>
  <mergeCells count="3">
    <mergeCell ref="B9:C9"/>
    <mergeCell ref="B13:C13"/>
    <mergeCell ref="B20:C20"/>
  </mergeCells>
  <pageMargins left="0.7" right="0.7" top="0.75" bottom="0.75" header="0.3" footer="0.3"/>
  <pageSetup paperSize="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Feuilles de calcul</vt:lpstr>
      </vt:variant>
      <vt:variant>
        <vt:i4>1</vt:i4>
      </vt:variant>
      <vt:variant>
        <vt:lpstr>Plages nommées</vt:lpstr>
      </vt:variant>
      <vt:variant>
        <vt:i4>10</vt:i4>
      </vt:variant>
    </vt:vector>
  </HeadingPairs>
  <TitlesOfParts>
    <vt:vector size="11" baseType="lpstr">
      <vt:lpstr>Feuil1</vt:lpstr>
      <vt:lpstr>charge_alaire</vt:lpstr>
      <vt:lpstr>coefK</vt:lpstr>
      <vt:lpstr>cz</vt:lpstr>
      <vt:lpstr>imaxmoteur</vt:lpstr>
      <vt:lpstr>kv</vt:lpstr>
      <vt:lpstr>masse</vt:lpstr>
      <vt:lpstr>rendement</vt:lpstr>
      <vt:lpstr>surface</vt:lpstr>
      <vt:lpstr>tension_1element</vt:lpstr>
      <vt:lpstr>vitesse_modele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2021-12-15T07:29:15Z</dcterms:created>
  <dcterms:modified xsi:type="dcterms:W3CDTF">2021-12-15T14:30:08Z</dcterms:modified>
</cp:coreProperties>
</file>